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20" windowHeight="11385"/>
  </bookViews>
  <sheets>
    <sheet name="Sheet1" sheetId="1" r:id="rId1"/>
  </sheets>
  <definedNames>
    <definedName name="renteperc">Sheet1!$B$40</definedName>
    <definedName name="hypotheekschuld">Sheet1!$G$7</definedName>
    <definedName name="renteppp">Sheet1!$J$7</definedName>
    <definedName name="spaardeel">Sheet1!$B$8</definedName>
  </definedNames>
  <calcPr calcId="144525"/>
</workbook>
</file>

<file path=xl/sharedStrings.xml><?xml version="1.0" encoding="utf-8"?>
<sst xmlns="http://schemas.openxmlformats.org/spreadsheetml/2006/main" count="50" uniqueCount="47">
  <si>
    <t>Hypothetische berekening betaalde rente bij niet-volledig-aflossen op een rentevervaldatum</t>
  </si>
  <si>
    <t xml:space="preserve">In 15 jaar wordt bij restantschuld van 105.000 euro ca. 146.000 aan rente en aflossing betaald wat bij teruggave belasting van 40% resulteert </t>
  </si>
  <si>
    <t xml:space="preserve">aan "kosten" rente en sparen voor de resterende periode van ca. 89.000 euro (incl. afbetalen klein restschuldje). </t>
  </si>
  <si>
    <r>
      <rPr>
        <b/>
        <i/>
        <sz val="11"/>
        <color rgb="FFFF0000"/>
        <rFont val="Calibri"/>
        <charset val="134"/>
        <scheme val="minor"/>
      </rPr>
      <t>Niet</t>
    </r>
    <r>
      <rPr>
        <b/>
        <sz val="11"/>
        <color rgb="FFFF0000"/>
        <rFont val="Calibri"/>
        <charset val="134"/>
        <scheme val="minor"/>
      </rPr>
      <t xml:space="preserve"> die 105.000 euro vervroegd aflossen kan dus bij gelijkblijvende rentestand minder "kosten" (geldontwaarding ook niet meegerekend).</t>
    </r>
  </si>
  <si>
    <t>rente vanaf 1 sep</t>
  </si>
  <si>
    <t>per mnd</t>
  </si>
  <si>
    <t>hypotheekschuld</t>
  </si>
  <si>
    <t>hypotheekrenteperc</t>
  </si>
  <si>
    <t>%</t>
  </si>
  <si>
    <t>spaardeel</t>
  </si>
  <si>
    <t>spaarbedrag</t>
  </si>
  <si>
    <t>totaal premie per maand</t>
  </si>
  <si>
    <t>restant schuld</t>
  </si>
  <si>
    <t>start hyp jaar</t>
  </si>
  <si>
    <t>rente</t>
  </si>
  <si>
    <t>spaar-</t>
  </si>
  <si>
    <t>rente over</t>
  </si>
  <si>
    <t>(spaarbedrag)</t>
  </si>
  <si>
    <t>restant-</t>
  </si>
  <si>
    <t>hypo schuld</t>
  </si>
  <si>
    <t>spaarbedr</t>
  </si>
  <si>
    <t xml:space="preserve"> hypo</t>
  </si>
  <si>
    <t>delen</t>
  </si>
  <si>
    <t>totaal sparen</t>
  </si>
  <si>
    <t>schuld</t>
  </si>
  <si>
    <t>situatie na 1 jaar</t>
  </si>
  <si>
    <t>na 2 jaar</t>
  </si>
  <si>
    <t>na 3</t>
  </si>
  <si>
    <t>na 4</t>
  </si>
  <si>
    <t>na 5</t>
  </si>
  <si>
    <t>na 6</t>
  </si>
  <si>
    <t>na 7</t>
  </si>
  <si>
    <t>na 8</t>
  </si>
  <si>
    <t>na 9</t>
  </si>
  <si>
    <t>na 10</t>
  </si>
  <si>
    <t>na 11</t>
  </si>
  <si>
    <t>na 12</t>
  </si>
  <si>
    <t>na 13</t>
  </si>
  <si>
    <t>na 14</t>
  </si>
  <si>
    <t>na 15</t>
  </si>
  <si>
    <t>(is rest)</t>
  </si>
  <si>
    <t>totaal aan betaalde hypotheekrente plus spaardelen (15 jaar)</t>
  </si>
  <si>
    <t>stel 40% teruggave rente van Belasting, dan teruggave is in totaal (15 jaar)</t>
  </si>
  <si>
    <t>netto incl. rest</t>
  </si>
  <si>
    <t>teruggave is in dat geval per jaar</t>
  </si>
  <si>
    <t>en per mnd</t>
  </si>
  <si>
    <t>(er is geen rekening gehouden met andere zaken als eigenwoningforfait, toeslagen e.d.)</t>
  </si>
</sst>
</file>

<file path=xl/styles.xml><?xml version="1.0" encoding="utf-8"?>
<styleSheet xmlns="http://schemas.openxmlformats.org/spreadsheetml/2006/main">
  <numFmts count="5">
    <numFmt numFmtId="176" formatCode="#,##0_ ;[Red]\-#,##0\ "/>
    <numFmt numFmtId="177" formatCode="_ * #,##0.00_ ;_ * \-#,##0.00_ ;_ * &quot;-&quot;??_ ;_ @_ "/>
    <numFmt numFmtId="42" formatCode="_(&quot;$&quot;* #,##0_);_(&quot;$&quot;* \(#,##0\);_(&quot;$&quot;* &quot;-&quot;_);_(@_)"/>
    <numFmt numFmtId="178" formatCode="_ * #,##0_ ;_ * \-#,##0_ ;_ * &quot;-&quot;_ ;_ @_ "/>
    <numFmt numFmtId="44" formatCode="_(&quot;$&quot;* #,##0.00_);_(&quot;$&quot;* \(#,##0.00\);_(&quot;$&quot;* &quot;-&quot;??_);_(@_)"/>
  </numFmts>
  <fonts count="26"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i/>
      <sz val="11"/>
      <color rgb="FFFF0000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sz val="11"/>
      <color rgb="FF00B050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3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>
      <alignment vertical="center"/>
    </xf>
    <xf numFmtId="0" fontId="6" fillId="0" borderId="0" xfId="0" applyFo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I17" sqref="I17"/>
    </sheetView>
  </sheetViews>
  <sheetFormatPr defaultColWidth="9.14285714285714" defaultRowHeight="15"/>
  <cols>
    <col min="1" max="1" width="25.4285714285714" customWidth="1"/>
    <col min="2" max="2" width="11.1428571428571" customWidth="1"/>
    <col min="3" max="3" width="11.7142857142857" customWidth="1"/>
    <col min="5" max="5" width="9.42857142857143" customWidth="1"/>
    <col min="6" max="6" width="10.1428571428571" customWidth="1"/>
    <col min="7" max="7" width="13.5714285714286" customWidth="1"/>
    <col min="8" max="8" width="9" customWidth="1"/>
    <col min="9" max="9" width="24.5714285714286" customWidth="1"/>
    <col min="10" max="10" width="4.42857142857143" customWidth="1"/>
    <col min="11" max="11" width="2.85714285714286" customWidth="1"/>
  </cols>
  <sheetData>
    <row r="1" spans="1:1">
      <c r="A1" s="2" t="s">
        <v>0</v>
      </c>
    </row>
    <row r="2" spans="1:1">
      <c r="A2" s="2"/>
    </row>
    <row r="3" spans="1:1">
      <c r="A3" s="3" t="s">
        <v>1</v>
      </c>
    </row>
    <row r="4" spans="1:1">
      <c r="A4" s="3" t="s">
        <v>2</v>
      </c>
    </row>
    <row r="5" spans="1:8">
      <c r="A5" s="4" t="s">
        <v>3</v>
      </c>
      <c r="B5" s="5"/>
      <c r="C5" s="5"/>
      <c r="D5" s="6"/>
      <c r="E5" s="6"/>
      <c r="F5" s="6"/>
      <c r="G5" s="6"/>
      <c r="H5" s="6"/>
    </row>
    <row r="6" spans="1:8">
      <c r="A6" s="4"/>
      <c r="B6" s="5"/>
      <c r="C6" s="5"/>
      <c r="D6" s="6"/>
      <c r="E6" s="6"/>
      <c r="F6" s="6"/>
      <c r="G6" s="6"/>
      <c r="H6" s="6"/>
    </row>
    <row r="7" spans="1:11">
      <c r="A7" s="6" t="s">
        <v>4</v>
      </c>
      <c r="B7" s="6">
        <v>750</v>
      </c>
      <c r="C7" s="6" t="s">
        <v>5</v>
      </c>
      <c r="D7" s="6"/>
      <c r="E7" s="6" t="s">
        <v>6</v>
      </c>
      <c r="G7" s="7">
        <v>200000</v>
      </c>
      <c r="I7" s="14" t="s">
        <v>7</v>
      </c>
      <c r="J7" s="14">
        <v>4.5</v>
      </c>
      <c r="K7" s="20" t="s">
        <v>8</v>
      </c>
    </row>
    <row r="8" spans="1:7">
      <c r="A8" s="6" t="s">
        <v>9</v>
      </c>
      <c r="B8" s="8">
        <v>60</v>
      </c>
      <c r="C8" s="6" t="s">
        <v>5</v>
      </c>
      <c r="D8" s="9"/>
      <c r="E8" s="6" t="s">
        <v>10</v>
      </c>
      <c r="G8" s="10">
        <v>95000</v>
      </c>
    </row>
    <row r="9" spans="1:7">
      <c r="A9" s="6" t="s">
        <v>11</v>
      </c>
      <c r="B9" s="11">
        <f>B7+B8</f>
        <v>810</v>
      </c>
      <c r="C9" s="6" t="s">
        <v>5</v>
      </c>
      <c r="D9" s="6"/>
      <c r="E9" s="12" t="s">
        <v>12</v>
      </c>
      <c r="G9" s="13">
        <f>G7-G8</f>
        <v>105000</v>
      </c>
    </row>
    <row r="10" spans="1:8">
      <c r="A10" s="14"/>
      <c r="B10" s="14"/>
      <c r="C10" s="6"/>
      <c r="D10" s="6"/>
      <c r="E10" s="6"/>
      <c r="F10" s="6"/>
      <c r="G10" s="6"/>
      <c r="H10" s="6"/>
    </row>
    <row r="11" s="1" customFormat="1" spans="1:8">
      <c r="A11" s="5"/>
      <c r="B11" s="5"/>
      <c r="C11" s="5" t="s">
        <v>13</v>
      </c>
      <c r="D11" s="5" t="s">
        <v>14</v>
      </c>
      <c r="E11" s="5" t="s">
        <v>15</v>
      </c>
      <c r="F11" s="5" t="s">
        <v>16</v>
      </c>
      <c r="G11" s="5" t="s">
        <v>17</v>
      </c>
      <c r="H11" s="5" t="s">
        <v>18</v>
      </c>
    </row>
    <row r="12" s="1" customFormat="1" spans="1:8">
      <c r="A12" s="5"/>
      <c r="B12" s="5" t="s">
        <v>19</v>
      </c>
      <c r="C12" s="5" t="s">
        <v>20</v>
      </c>
      <c r="D12" s="5" t="s">
        <v>21</v>
      </c>
      <c r="E12" s="5" t="s">
        <v>22</v>
      </c>
      <c r="F12" s="5" t="s">
        <v>20</v>
      </c>
      <c r="G12" s="5" t="s">
        <v>23</v>
      </c>
      <c r="H12" s="5" t="s">
        <v>24</v>
      </c>
    </row>
    <row r="13" spans="1:8">
      <c r="A13" s="6" t="s">
        <v>25</v>
      </c>
      <c r="B13" s="15">
        <f>hypotheekschuld</f>
        <v>200000</v>
      </c>
      <c r="C13" s="15">
        <f>G8</f>
        <v>95000</v>
      </c>
      <c r="D13" s="15">
        <f>G7*J7/100</f>
        <v>9000</v>
      </c>
      <c r="E13" s="16">
        <f>spaardeel*12</f>
        <v>720</v>
      </c>
      <c r="F13" s="15">
        <f>C13*renteppp/100</f>
        <v>4275</v>
      </c>
      <c r="G13" s="7">
        <f t="shared" ref="G13:G28" si="0">C13+E13+F13</f>
        <v>99995</v>
      </c>
      <c r="H13" s="15">
        <f>hypotheekschuld-G13</f>
        <v>100005</v>
      </c>
    </row>
    <row r="14" spans="1:8">
      <c r="A14" s="6" t="s">
        <v>26</v>
      </c>
      <c r="B14" s="15">
        <f>hypotheekschuld</f>
        <v>200000</v>
      </c>
      <c r="C14" s="7">
        <f t="shared" ref="C14:C28" si="1">G13</f>
        <v>99995</v>
      </c>
      <c r="D14" s="15">
        <f t="shared" ref="D14:D28" si="2">D13</f>
        <v>9000</v>
      </c>
      <c r="E14" s="16">
        <f>spaardeel*12</f>
        <v>720</v>
      </c>
      <c r="F14" s="15">
        <f>C14*renteppp/100</f>
        <v>4499.775</v>
      </c>
      <c r="G14" s="7">
        <f t="shared" si="0"/>
        <v>105214.775</v>
      </c>
      <c r="H14" s="15">
        <f>hypotheekschuld-G14</f>
        <v>94785.225</v>
      </c>
    </row>
    <row r="15" spans="1:8">
      <c r="A15" s="6" t="s">
        <v>27</v>
      </c>
      <c r="B15" s="15">
        <f>hypotheekschuld</f>
        <v>200000</v>
      </c>
      <c r="C15" s="7">
        <f t="shared" si="1"/>
        <v>105214.775</v>
      </c>
      <c r="D15" s="15">
        <f t="shared" si="2"/>
        <v>9000</v>
      </c>
      <c r="E15" s="16">
        <f>spaardeel*12</f>
        <v>720</v>
      </c>
      <c r="F15" s="15">
        <f>C15*renteppp/100</f>
        <v>4734.664875</v>
      </c>
      <c r="G15" s="7">
        <f t="shared" si="0"/>
        <v>110669.439875</v>
      </c>
      <c r="H15" s="15">
        <f>hypotheekschuld-G15</f>
        <v>89330.560125</v>
      </c>
    </row>
    <row r="16" spans="1:8">
      <c r="A16" s="6" t="s">
        <v>28</v>
      </c>
      <c r="B16" s="15">
        <f>hypotheekschuld</f>
        <v>200000</v>
      </c>
      <c r="C16" s="7">
        <f t="shared" si="1"/>
        <v>110669.439875</v>
      </c>
      <c r="D16" s="15">
        <f t="shared" si="2"/>
        <v>9000</v>
      </c>
      <c r="E16" s="16">
        <f>spaardeel*12</f>
        <v>720</v>
      </c>
      <c r="F16" s="15">
        <f>C16*renteppp/100</f>
        <v>4980.124794375</v>
      </c>
      <c r="G16" s="7">
        <f t="shared" si="0"/>
        <v>116369.564669375</v>
      </c>
      <c r="H16" s="15">
        <f>hypotheekschuld-G16</f>
        <v>83630.435330625</v>
      </c>
    </row>
    <row r="17" spans="1:8">
      <c r="A17" s="6" t="s">
        <v>29</v>
      </c>
      <c r="B17" s="15">
        <f>hypotheekschuld</f>
        <v>200000</v>
      </c>
      <c r="C17" s="7">
        <f t="shared" si="1"/>
        <v>116369.564669375</v>
      </c>
      <c r="D17" s="15">
        <f t="shared" si="2"/>
        <v>9000</v>
      </c>
      <c r="E17" s="16">
        <f>spaardeel*12</f>
        <v>720</v>
      </c>
      <c r="F17" s="15">
        <f>C17*renteppp/100</f>
        <v>5236.63041012187</v>
      </c>
      <c r="G17" s="7">
        <f t="shared" si="0"/>
        <v>122326.195079497</v>
      </c>
      <c r="H17" s="15">
        <f>hypotheekschuld-G17</f>
        <v>77673.8049205031</v>
      </c>
    </row>
    <row r="18" spans="1:14">
      <c r="A18" s="6" t="s">
        <v>30</v>
      </c>
      <c r="B18" s="15">
        <f>hypotheekschuld</f>
        <v>200000</v>
      </c>
      <c r="C18" s="7">
        <f t="shared" si="1"/>
        <v>122326.195079497</v>
      </c>
      <c r="D18" s="15">
        <f t="shared" si="2"/>
        <v>9000</v>
      </c>
      <c r="E18" s="16">
        <f>spaardeel*12</f>
        <v>720</v>
      </c>
      <c r="F18" s="15">
        <f>C18*renteppp/100</f>
        <v>5504.67877857736</v>
      </c>
      <c r="G18" s="7">
        <f t="shared" si="0"/>
        <v>128550.873858074</v>
      </c>
      <c r="H18" s="15">
        <f>hypotheekschuld-G18</f>
        <v>71449.1261419258</v>
      </c>
      <c r="N18" s="21"/>
    </row>
    <row r="19" spans="1:8">
      <c r="A19" s="6" t="s">
        <v>31</v>
      </c>
      <c r="B19" s="15">
        <f>hypotheekschuld</f>
        <v>200000</v>
      </c>
      <c r="C19" s="7">
        <f t="shared" si="1"/>
        <v>128550.873858074</v>
      </c>
      <c r="D19" s="15">
        <f t="shared" si="2"/>
        <v>9000</v>
      </c>
      <c r="E19" s="16">
        <f>spaardeel*12</f>
        <v>720</v>
      </c>
      <c r="F19" s="15">
        <f>C19*renteppp/100</f>
        <v>5784.78932361334</v>
      </c>
      <c r="G19" s="7">
        <f t="shared" si="0"/>
        <v>135055.663181688</v>
      </c>
      <c r="H19" s="15">
        <f>hypotheekschuld-G19</f>
        <v>64944.3368183124</v>
      </c>
    </row>
    <row r="20" spans="1:8">
      <c r="A20" s="6" t="s">
        <v>32</v>
      </c>
      <c r="B20" s="15">
        <f>hypotheekschuld</f>
        <v>200000</v>
      </c>
      <c r="C20" s="7">
        <f t="shared" si="1"/>
        <v>135055.663181688</v>
      </c>
      <c r="D20" s="15">
        <f t="shared" si="2"/>
        <v>9000</v>
      </c>
      <c r="E20" s="16">
        <f>spaardeel*12</f>
        <v>720</v>
      </c>
      <c r="F20" s="15">
        <f>C20*renteppp/100</f>
        <v>6077.50484317594</v>
      </c>
      <c r="G20" s="7">
        <f t="shared" si="0"/>
        <v>141853.168024864</v>
      </c>
      <c r="H20" s="15">
        <f>hypotheekschuld-G20</f>
        <v>58146.8319751365</v>
      </c>
    </row>
    <row r="21" spans="1:8">
      <c r="A21" s="6" t="s">
        <v>33</v>
      </c>
      <c r="B21" s="15">
        <f>hypotheekschuld</f>
        <v>200000</v>
      </c>
      <c r="C21" s="7">
        <f t="shared" si="1"/>
        <v>141853.168024864</v>
      </c>
      <c r="D21" s="15">
        <f t="shared" si="2"/>
        <v>9000</v>
      </c>
      <c r="E21" s="16">
        <f>spaardeel*12</f>
        <v>720</v>
      </c>
      <c r="F21" s="15">
        <f>C21*renteppp/100</f>
        <v>6383.39256111886</v>
      </c>
      <c r="G21" s="7">
        <f t="shared" si="0"/>
        <v>148956.560585982</v>
      </c>
      <c r="H21" s="15">
        <f>hypotheekschuld-G21</f>
        <v>51043.4394140176</v>
      </c>
    </row>
    <row r="22" spans="1:8">
      <c r="A22" s="6" t="s">
        <v>34</v>
      </c>
      <c r="B22" s="15">
        <f>hypotheekschuld</f>
        <v>200000</v>
      </c>
      <c r="C22" s="7">
        <f t="shared" si="1"/>
        <v>148956.560585982</v>
      </c>
      <c r="D22" s="15">
        <f t="shared" si="2"/>
        <v>9000</v>
      </c>
      <c r="E22" s="16">
        <f>spaardeel*12</f>
        <v>720</v>
      </c>
      <c r="F22" s="15">
        <f>C22*renteppp/100</f>
        <v>6703.04522636921</v>
      </c>
      <c r="G22" s="7">
        <f t="shared" si="0"/>
        <v>156379.605812352</v>
      </c>
      <c r="H22" s="15">
        <f>hypotheekschuld-G22</f>
        <v>43620.3941876484</v>
      </c>
    </row>
    <row r="23" spans="1:8">
      <c r="A23" s="6" t="s">
        <v>35</v>
      </c>
      <c r="B23" s="15">
        <f>hypotheekschuld</f>
        <v>200000</v>
      </c>
      <c r="C23" s="7">
        <f t="shared" si="1"/>
        <v>156379.605812352</v>
      </c>
      <c r="D23" s="15">
        <f t="shared" si="2"/>
        <v>9000</v>
      </c>
      <c r="E23" s="16">
        <f>spaardeel*12</f>
        <v>720</v>
      </c>
      <c r="F23" s="15">
        <f>C23*renteppp/100</f>
        <v>7037.08226155582</v>
      </c>
      <c r="G23" s="7">
        <f t="shared" si="0"/>
        <v>164136.688073907</v>
      </c>
      <c r="H23" s="15">
        <f>hypotheekschuld-G23</f>
        <v>35863.3119260926</v>
      </c>
    </row>
    <row r="24" spans="1:8">
      <c r="A24" s="6" t="s">
        <v>36</v>
      </c>
      <c r="B24" s="15">
        <f>hypotheekschuld</f>
        <v>200000</v>
      </c>
      <c r="C24" s="7">
        <f t="shared" si="1"/>
        <v>164136.688073907</v>
      </c>
      <c r="D24" s="15">
        <f t="shared" si="2"/>
        <v>9000</v>
      </c>
      <c r="E24" s="16">
        <f>spaardeel*12</f>
        <v>720</v>
      </c>
      <c r="F24" s="15">
        <f>C24*renteppp/100</f>
        <v>7386.15096332583</v>
      </c>
      <c r="G24" s="7">
        <f t="shared" si="0"/>
        <v>172242.839037233</v>
      </c>
      <c r="H24" s="15">
        <f>hypotheekschuld-G24</f>
        <v>27757.1609627668</v>
      </c>
    </row>
    <row r="25" spans="1:8">
      <c r="A25" s="6" t="s">
        <v>37</v>
      </c>
      <c r="B25" s="15">
        <f>hypotheekschuld</f>
        <v>200000</v>
      </c>
      <c r="C25" s="7">
        <f t="shared" si="1"/>
        <v>172242.839037233</v>
      </c>
      <c r="D25" s="15">
        <f t="shared" si="2"/>
        <v>9000</v>
      </c>
      <c r="E25" s="16">
        <f>spaardeel*12</f>
        <v>720</v>
      </c>
      <c r="F25" s="15">
        <f>C25*renteppp/100</f>
        <v>7750.9277566755</v>
      </c>
      <c r="G25" s="7">
        <f t="shared" si="0"/>
        <v>180713.766793909</v>
      </c>
      <c r="H25" s="15">
        <f>hypotheekschuld-G25</f>
        <v>19286.2332060913</v>
      </c>
    </row>
    <row r="26" spans="1:8">
      <c r="A26" s="6" t="s">
        <v>38</v>
      </c>
      <c r="B26" s="15">
        <f>hypotheekschuld</f>
        <v>200000</v>
      </c>
      <c r="C26" s="7">
        <f t="shared" si="1"/>
        <v>180713.766793909</v>
      </c>
      <c r="D26" s="15">
        <f t="shared" si="2"/>
        <v>9000</v>
      </c>
      <c r="E26" s="16">
        <f>spaardeel*12</f>
        <v>720</v>
      </c>
      <c r="F26" s="15">
        <f>C26*renteppp/100</f>
        <v>8132.11950572589</v>
      </c>
      <c r="G26" s="7">
        <f t="shared" si="0"/>
        <v>189565.886299635</v>
      </c>
      <c r="H26" s="15">
        <f>hypotheekschuld-G26</f>
        <v>10434.1137003654</v>
      </c>
    </row>
    <row r="27" spans="1:9">
      <c r="A27" s="6" t="s">
        <v>39</v>
      </c>
      <c r="B27" s="15">
        <f>hypotheekschuld</f>
        <v>200000</v>
      </c>
      <c r="C27" s="7">
        <f t="shared" si="1"/>
        <v>189565.886299635</v>
      </c>
      <c r="D27" s="17">
        <f t="shared" si="2"/>
        <v>9000</v>
      </c>
      <c r="E27" s="18">
        <f>spaardeel*12</f>
        <v>720</v>
      </c>
      <c r="F27" s="17">
        <f>C27*renteppp/100</f>
        <v>8530.46488348356</v>
      </c>
      <c r="G27" s="7">
        <f t="shared" si="0"/>
        <v>198816.351183118</v>
      </c>
      <c r="H27" s="13">
        <f>hypotheekschuld-G27</f>
        <v>1183.64881688182</v>
      </c>
      <c r="I27" s="22" t="s">
        <v>40</v>
      </c>
    </row>
    <row r="28" spans="1:9">
      <c r="A28" s="6"/>
      <c r="B28" s="15"/>
      <c r="C28" s="7"/>
      <c r="D28" s="15">
        <f>SUM(D13:D27)</f>
        <v>135000</v>
      </c>
      <c r="E28" s="16">
        <f>SUM(E13:E27)</f>
        <v>10800</v>
      </c>
      <c r="F28" s="15">
        <f>SUM(F13:F27)</f>
        <v>93016.3511831182</v>
      </c>
      <c r="G28" s="7"/>
      <c r="H28" s="13"/>
      <c r="I28" s="22"/>
    </row>
    <row r="29" spans="1:8">
      <c r="A29" s="6"/>
      <c r="B29" s="15"/>
      <c r="C29" s="7"/>
      <c r="D29" s="15"/>
      <c r="E29" s="15"/>
      <c r="F29" s="15"/>
      <c r="G29" s="7"/>
      <c r="H29" s="19"/>
    </row>
    <row r="30" spans="1:8">
      <c r="A30" s="12" t="s">
        <v>41</v>
      </c>
      <c r="B30" s="6"/>
      <c r="C30" s="6"/>
      <c r="D30" s="6"/>
      <c r="E30" s="6"/>
      <c r="F30" s="13">
        <f>SUM(D13:D27)+SUM(E13:E27)</f>
        <v>145800</v>
      </c>
      <c r="G30" s="6"/>
      <c r="H30" s="6"/>
    </row>
    <row r="31" spans="1:8">
      <c r="A31" s="12" t="s">
        <v>42</v>
      </c>
      <c r="B31" s="6"/>
      <c r="C31" s="6"/>
      <c r="D31" s="6"/>
      <c r="E31" s="6"/>
      <c r="F31" s="13">
        <f>F30*0.4</f>
        <v>58320</v>
      </c>
      <c r="G31" s="12" t="s">
        <v>43</v>
      </c>
      <c r="H31" s="13">
        <f>F30-F31+H27</f>
        <v>88663.6488168818</v>
      </c>
    </row>
    <row r="32" spans="1:8">
      <c r="A32" s="6" t="s">
        <v>44</v>
      </c>
      <c r="B32" s="6"/>
      <c r="C32" s="6"/>
      <c r="D32" s="6"/>
      <c r="E32" s="6"/>
      <c r="F32" s="15">
        <f>F31/15</f>
        <v>3888</v>
      </c>
      <c r="G32" s="6" t="s">
        <v>45</v>
      </c>
      <c r="H32" s="15">
        <f>(F32)/12</f>
        <v>324</v>
      </c>
    </row>
    <row r="33" spans="1:8">
      <c r="A33" s="6" t="s">
        <v>46</v>
      </c>
      <c r="B33" s="6"/>
      <c r="C33" s="6"/>
      <c r="D33" s="6"/>
      <c r="E33" s="6"/>
      <c r="F33" s="15"/>
      <c r="G33" s="6"/>
      <c r="H33" s="6"/>
    </row>
    <row r="34" spans="1:8">
      <c r="A34" s="6"/>
      <c r="B34" s="6"/>
      <c r="C34" s="6"/>
      <c r="D34" s="6"/>
      <c r="E34" s="6"/>
      <c r="F34" s="6"/>
      <c r="G34" s="6"/>
      <c r="H34" s="6"/>
    </row>
    <row r="35" spans="2:9">
      <c r="B35" s="3"/>
      <c r="C35" s="3"/>
      <c r="D35" s="3"/>
      <c r="E35" s="3"/>
      <c r="F35" s="3"/>
      <c r="G35" s="3"/>
      <c r="H35" s="3"/>
      <c r="I35" s="3"/>
    </row>
    <row r="36" spans="2:9">
      <c r="B36" s="3"/>
      <c r="C36" s="3"/>
      <c r="D36" s="3"/>
      <c r="E36" s="3"/>
      <c r="F36" s="3"/>
      <c r="G36" s="3"/>
      <c r="H36" s="3"/>
      <c r="I36" s="3"/>
    </row>
    <row r="37" spans="2:9">
      <c r="B37" s="3"/>
      <c r="C37" s="3"/>
      <c r="D37" s="3"/>
      <c r="E37" s="3"/>
      <c r="F37" s="3"/>
      <c r="G37" s="3"/>
      <c r="H37" s="3"/>
      <c r="I37" s="3"/>
    </row>
  </sheetData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J10</dc:creator>
  <cp:lastModifiedBy>J10</cp:lastModifiedBy>
  <dcterms:created xsi:type="dcterms:W3CDTF">2023-07-02T14:46:00Z</dcterms:created>
  <dcterms:modified xsi:type="dcterms:W3CDTF">2023-07-02T16:06:45Z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4E1D6BE2777A4651BCD80FCA6D9D539F</vt:lpwstr>
  </property>
  <property fmtid="{D5CDD505-2E9C-101B-9397-08002B2CF9AE}" pid="3" name="KSOProductBuildVer">
    <vt:lpwstr>1033-11.2.0.11537</vt:lpwstr>
  </property>
</Properties>
</file>